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aconA\Desktop\W\RFEM 6\KBs\Balanced and Unbalanced Snow Loads for Curved Roofs\"/>
    </mc:Choice>
  </mc:AlternateContent>
  <xr:revisionPtr revIDLastSave="0" documentId="13_ncr:1_{D8A8791B-612F-490E-804A-D7EE8C1516C5}" xr6:coauthVersionLast="47" xr6:coauthVersionMax="47" xr10:uidLastSave="{00000000-0000-0000-0000-000000000000}"/>
  <bookViews>
    <workbookView xWindow="-120" yWindow="-120" windowWidth="29040" windowHeight="17520" tabRatio="649" activeTab="6" xr2:uid="{2D95D063-84CA-40D2-A0FC-D95BE594A614}"/>
  </bookViews>
  <sheets>
    <sheet name="Slope and Assumptions" sheetId="1" r:id="rId1"/>
    <sheet name="Balanced Area Loads" sheetId="2" r:id="rId2"/>
    <sheet name="Balanced (8')" sheetId="4" r:id="rId3"/>
    <sheet name="Balanced (16')" sheetId="5" r:id="rId4"/>
    <sheet name="Unbalanced Area Loads" sheetId="3" r:id="rId5"/>
    <sheet name="Unbalanced (8')" sheetId="6" r:id="rId6"/>
    <sheet name="Unbalanced (16')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3" l="1"/>
  <c r="L14" i="1"/>
  <c r="B4" i="2" s="1"/>
  <c r="B3" i="1"/>
  <c r="C3" i="1" s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2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2" i="1"/>
  <c r="D4" i="5" l="1"/>
  <c r="D4" i="4"/>
  <c r="B3" i="3"/>
  <c r="B7" i="3"/>
  <c r="B3" i="2"/>
  <c r="B7" i="2"/>
  <c r="B11" i="2"/>
  <c r="B12" i="2"/>
  <c r="C2" i="1"/>
  <c r="D5" i="4" l="1"/>
  <c r="D5" i="5"/>
  <c r="D5" i="7"/>
  <c r="D5" i="6"/>
  <c r="D7" i="4"/>
  <c r="D7" i="5"/>
  <c r="D6" i="5"/>
  <c r="D6" i="4"/>
  <c r="D3" i="4"/>
  <c r="D3" i="5"/>
  <c r="D6" i="7"/>
  <c r="D6" i="6"/>
  <c r="D4" i="7"/>
  <c r="D4" i="6"/>
</calcChain>
</file>

<file path=xl/sharedStrings.xml><?xml version="1.0" encoding="utf-8"?>
<sst xmlns="http://schemas.openxmlformats.org/spreadsheetml/2006/main" count="62" uniqueCount="26">
  <si>
    <t>Radius of Arc = r (ft)</t>
  </si>
  <si>
    <t>Horizontal Co of Arc = h (ft)</t>
  </si>
  <si>
    <t>Vertical Co of Arc = k (ft)</t>
  </si>
  <si>
    <t>Slope</t>
  </si>
  <si>
    <t>Slope in Degrees</t>
  </si>
  <si>
    <t>Dimensions</t>
  </si>
  <si>
    <t>Assumptions</t>
  </si>
  <si>
    <t>C_e = Exposure Factor = Roughness B and Partially Exposed</t>
  </si>
  <si>
    <t>C_t = Thermal Factor</t>
  </si>
  <si>
    <t>R_roof = 40, U_roof = 0.025 p_g &gt; 70 psf</t>
  </si>
  <si>
    <t>Flat Roof Snow Loads = p_f (psf)</t>
  </si>
  <si>
    <t>Balanced Load (psf)</t>
  </si>
  <si>
    <t>X Location (ft)</t>
  </si>
  <si>
    <t>C_s</t>
  </si>
  <si>
    <t>Slope at eaves 30 to 70 degrees</t>
  </si>
  <si>
    <t>Slope at eaves &lt; 30 degrees</t>
  </si>
  <si>
    <t>Unbalanced Load (psf)</t>
  </si>
  <si>
    <t>X (ft)</t>
  </si>
  <si>
    <t>Y (ft)</t>
  </si>
  <si>
    <t xml:space="preserve">
No.</t>
  </si>
  <si>
    <t>x</t>
  </si>
  <si>
    <t>Δx</t>
  </si>
  <si>
    <t>p</t>
  </si>
  <si>
    <t>[ft]</t>
  </si>
  <si>
    <t>[lbf/ft]</t>
  </si>
  <si>
    <t>Location = Philadelphia, PA = p_g (psf)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</si>
</sst>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0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E1E1E1"/>
        <bgColor auto="1"/>
      </patternFill>
    </fill>
    <fill>
      <patternFill patternType="solid">
        <fgColor rgb="FFF0F0F0"/>
      </patternFill>
    </fill>
    <fill>
      <patternFill patternType="solid">
        <fgColor rgb="FFE1E1E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7F7F7"/>
      </left>
      <right/>
      <top style="thin">
        <color rgb="FFF7F7F7"/>
      </top>
      <bottom style="thin">
        <color rgb="FFF7F7F7"/>
      </bottom>
      <diagonal/>
    </border>
    <border>
      <left style="thin">
        <color rgb="FFD1D1D1"/>
      </left>
      <right style="thin">
        <color rgb="FFD1D1D1"/>
      </right>
      <top style="thin">
        <color rgb="FFD1D1D1"/>
      </top>
      <bottom/>
      <diagonal/>
    </border>
    <border>
      <left/>
      <right style="thin">
        <color rgb="FFD1D1D1"/>
      </right>
      <top style="thin">
        <color rgb="FFD1D1D1"/>
      </top>
      <bottom/>
      <diagonal/>
    </border>
    <border>
      <left style="thin">
        <color rgb="FFD1D1D1"/>
      </left>
      <right/>
      <top style="thin">
        <color rgb="FFD1D1D1"/>
      </top>
      <bottom/>
      <diagonal/>
    </border>
    <border>
      <left style="thin">
        <color rgb="FFD1D1D1"/>
      </left>
      <right style="thin">
        <color rgb="FFD1D1D1"/>
      </right>
      <top/>
      <bottom style="thin">
        <color rgb="FFD1D1D1"/>
      </bottom>
      <diagonal/>
    </border>
    <border>
      <left/>
      <right style="thin">
        <color rgb="FFD1D1D1"/>
      </right>
      <top/>
      <bottom style="thin">
        <color rgb="FFD1D1D1"/>
      </bottom>
      <diagonal/>
    </border>
    <border>
      <left style="thin">
        <color rgb="FFD1D1D1"/>
      </left>
      <right/>
      <top/>
      <bottom style="thin">
        <color rgb="FFD1D1D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3" borderId="0" applyNumberFormat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/>
    <xf numFmtId="49" fontId="4" fillId="4" borderId="3" xfId="0" applyNumberFormat="1" applyFont="1" applyFill="1" applyBorder="1" applyAlignment="1">
      <alignment horizontal="center" wrapText="1"/>
    </xf>
    <xf numFmtId="49" fontId="4" fillId="5" borderId="4" xfId="0" applyNumberFormat="1" applyFont="1" applyFill="1" applyBorder="1" applyAlignment="1">
      <alignment horizontal="center"/>
    </xf>
    <xf numFmtId="49" fontId="4" fillId="5" borderId="5" xfId="0" applyNumberFormat="1" applyFont="1" applyFill="1" applyBorder="1" applyAlignment="1">
      <alignment horizontal="center"/>
    </xf>
    <xf numFmtId="49" fontId="4" fillId="5" borderId="6" xfId="0" applyNumberFormat="1" applyFont="1" applyFill="1" applyBorder="1" applyAlignment="1">
      <alignment horizontal="center"/>
    </xf>
    <xf numFmtId="1" fontId="4" fillId="4" borderId="3" xfId="0" applyNumberFormat="1" applyFont="1" applyFill="1" applyBorder="1" applyAlignment="1">
      <alignment horizontal="center"/>
    </xf>
    <xf numFmtId="49" fontId="4" fillId="5" borderId="7" xfId="0" applyNumberFormat="1" applyFont="1" applyFill="1" applyBorder="1" applyAlignment="1">
      <alignment horizontal="center"/>
    </xf>
    <xf numFmtId="49" fontId="4" fillId="5" borderId="8" xfId="0" applyNumberFormat="1" applyFont="1" applyFill="1" applyBorder="1" applyAlignment="1">
      <alignment horizontal="center"/>
    </xf>
    <xf numFmtId="49" fontId="4" fillId="5" borderId="9" xfId="0" applyNumberFormat="1" applyFont="1" applyFill="1" applyBorder="1" applyAlignment="1">
      <alignment horizontal="center"/>
    </xf>
    <xf numFmtId="1" fontId="0" fillId="6" borderId="3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3" fillId="3" borderId="0" xfId="2" applyAlignment="1">
      <alignment horizontal="center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Arc of Structure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'Slope and Assumptions'!$A$2:$A$66</c:f>
              <c:numCache>
                <c:formatCode>General</c:formatCode>
                <c:ptCount val="6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</c:numCache>
            </c:numRef>
          </c:xVal>
          <c:yVal>
            <c:numRef>
              <c:f>'Slope and Assumptions'!$B$2:$B$66</c:f>
              <c:numCache>
                <c:formatCode>General</c:formatCode>
                <c:ptCount val="65"/>
                <c:pt idx="0">
                  <c:v>0</c:v>
                </c:pt>
                <c:pt idx="1">
                  <c:v>1.2784493195290771</c:v>
                </c:pt>
                <c:pt idx="2">
                  <c:v>2.4575131106459054</c:v>
                </c:pt>
                <c:pt idx="3">
                  <c:v>3.5499546279118199</c:v>
                </c:pt>
                <c:pt idx="4">
                  <c:v>4.5657137141714017</c:v>
                </c:pt>
                <c:pt idx="5">
                  <c:v>5.5127091267474135</c:v>
                </c:pt>
                <c:pt idx="6">
                  <c:v>6.3973683071413276</c:v>
                </c:pt>
                <c:pt idx="7">
                  <c:v>7.2249899919919898</c:v>
                </c:pt>
                <c:pt idx="8">
                  <c:v>8</c:v>
                </c:pt>
                <c:pt idx="9">
                  <c:v>8.7261363439071431</c:v>
                </c:pt>
                <c:pt idx="10">
                  <c:v>9.4065861769801344</c:v>
                </c:pt>
                <c:pt idx="11">
                  <c:v>10.044089061098404</c:v>
                </c:pt>
                <c:pt idx="12">
                  <c:v>10.641016151377549</c:v>
                </c:pt>
                <c:pt idx="13">
                  <c:v>11.199431813596085</c:v>
                </c:pt>
                <c:pt idx="14">
                  <c:v>11.7211421989835</c:v>
                </c:pt>
                <c:pt idx="15">
                  <c:v>12.207733980463345</c:v>
                </c:pt>
                <c:pt idx="16">
                  <c:v>12.660605559646719</c:v>
                </c:pt>
                <c:pt idx="17">
                  <c:v>13.080992435478315</c:v>
                </c:pt>
                <c:pt idx="18">
                  <c:v>13.469987990390386</c:v>
                </c:pt>
                <c:pt idx="19">
                  <c:v>13.828560638755476</c:v>
                </c:pt>
                <c:pt idx="20">
                  <c:v>14.157568056677825</c:v>
                </c:pt>
                <c:pt idx="21">
                  <c:v>14.457769046058822</c:v>
                </c:pt>
                <c:pt idx="22">
                  <c:v>14.729833462074168</c:v>
                </c:pt>
                <c:pt idx="23">
                  <c:v>14.974350539810153</c:v>
                </c:pt>
                <c:pt idx="24">
                  <c:v>15.191835884530846</c:v>
                </c:pt>
                <c:pt idx="25">
                  <c:v>15.382737335030434</c:v>
                </c:pt>
                <c:pt idx="26">
                  <c:v>15.547439866570379</c:v>
                </c:pt>
                <c:pt idx="27">
                  <c:v>15.686269665968858</c:v>
                </c:pt>
                <c:pt idx="28">
                  <c:v>15.799497484264798</c:v>
                </c:pt>
                <c:pt idx="29">
                  <c:v>15.887341350358263</c:v>
                </c:pt>
                <c:pt idx="30">
                  <c:v>15.949968710876355</c:v>
                </c:pt>
                <c:pt idx="31">
                  <c:v>15.987498046264413</c:v>
                </c:pt>
                <c:pt idx="32">
                  <c:v>16</c:v>
                </c:pt>
                <c:pt idx="33">
                  <c:v>15.987498046264413</c:v>
                </c:pt>
                <c:pt idx="34">
                  <c:v>15.949968710876355</c:v>
                </c:pt>
                <c:pt idx="35">
                  <c:v>15.887341350358263</c:v>
                </c:pt>
                <c:pt idx="36">
                  <c:v>15.799497484264798</c:v>
                </c:pt>
                <c:pt idx="37">
                  <c:v>15.686269665968858</c:v>
                </c:pt>
                <c:pt idx="38">
                  <c:v>15.547439866570379</c:v>
                </c:pt>
                <c:pt idx="39">
                  <c:v>15.382737335030434</c:v>
                </c:pt>
                <c:pt idx="40">
                  <c:v>15.191835884530846</c:v>
                </c:pt>
                <c:pt idx="41">
                  <c:v>14.974350539810153</c:v>
                </c:pt>
                <c:pt idx="42">
                  <c:v>14.729833462074168</c:v>
                </c:pt>
                <c:pt idx="43">
                  <c:v>14.457769046058822</c:v>
                </c:pt>
                <c:pt idx="44">
                  <c:v>14.157568056677825</c:v>
                </c:pt>
                <c:pt idx="45">
                  <c:v>13.828560638755476</c:v>
                </c:pt>
                <c:pt idx="46">
                  <c:v>13.469987990390386</c:v>
                </c:pt>
                <c:pt idx="47">
                  <c:v>13.080992435478315</c:v>
                </c:pt>
                <c:pt idx="48">
                  <c:v>12.660605559646719</c:v>
                </c:pt>
                <c:pt idx="49">
                  <c:v>12.207733980463345</c:v>
                </c:pt>
                <c:pt idx="50">
                  <c:v>11.7211421989835</c:v>
                </c:pt>
                <c:pt idx="51">
                  <c:v>11.199431813596085</c:v>
                </c:pt>
                <c:pt idx="52">
                  <c:v>10.641016151377549</c:v>
                </c:pt>
                <c:pt idx="53">
                  <c:v>10.044089061098404</c:v>
                </c:pt>
                <c:pt idx="54">
                  <c:v>9.4065861769801344</c:v>
                </c:pt>
                <c:pt idx="55">
                  <c:v>8.7261363439071431</c:v>
                </c:pt>
                <c:pt idx="56">
                  <c:v>8</c:v>
                </c:pt>
                <c:pt idx="57">
                  <c:v>7.2249899919919898</c:v>
                </c:pt>
                <c:pt idx="58">
                  <c:v>6.3973683071413276</c:v>
                </c:pt>
                <c:pt idx="59">
                  <c:v>5.5127091267474135</c:v>
                </c:pt>
                <c:pt idx="60">
                  <c:v>4.5657137141714017</c:v>
                </c:pt>
                <c:pt idx="61">
                  <c:v>3.5499546279118199</c:v>
                </c:pt>
                <c:pt idx="62">
                  <c:v>2.4575131106459054</c:v>
                </c:pt>
                <c:pt idx="63">
                  <c:v>1.2784493195290771</c:v>
                </c:pt>
                <c:pt idx="64">
                  <c:v>0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D9FD-4047-9393-AE20C7F4FADB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Lit>
              <c:formatCode>General</c:formatCode>
              <c:ptCount val="1"/>
              <c:pt idx="0">
                <c:v>1</c:v>
              </c:pt>
            </c:numLit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D9FD-4047-9393-AE20C7F4FADB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Lit>
              <c:formatCode>General</c:formatCode>
              <c:ptCount val="1"/>
              <c:pt idx="0">
                <c:v>1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7-D9FD-4047-9393-AE20C7F4F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3722127"/>
        <c:axId val="693723567"/>
      </c:scatterChart>
      <c:valAx>
        <c:axId val="6937221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Length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23567"/>
        <c:crosses val="autoZero"/>
        <c:crossBetween val="midCat"/>
      </c:valAx>
      <c:valAx>
        <c:axId val="69372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25000"/>
                  <a:lumOff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Height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72212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69055</xdr:colOff>
      <xdr:row>0</xdr:row>
      <xdr:rowOff>190500</xdr:rowOff>
    </xdr:from>
    <xdr:to>
      <xdr:col>9</xdr:col>
      <xdr:colOff>2143125</xdr:colOff>
      <xdr:row>20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9A463B-0455-4D4B-2FF2-B13AF53F60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133350</xdr:rowOff>
    </xdr:from>
    <xdr:to>
      <xdr:col>15</xdr:col>
      <xdr:colOff>446662</xdr:colOff>
      <xdr:row>27</xdr:row>
      <xdr:rowOff>161311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46F662F-CC2B-4486-BD97-C6E9620B9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0" y="133350"/>
          <a:ext cx="7647562" cy="51714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247650</xdr:colOff>
      <xdr:row>0</xdr:row>
      <xdr:rowOff>152400</xdr:rowOff>
    </xdr:from>
    <xdr:to>
      <xdr:col>15</xdr:col>
      <xdr:colOff>580012</xdr:colOff>
      <xdr:row>27</xdr:row>
      <xdr:rowOff>180361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F4DA4B-8C51-47D8-0018-B0CA0CB96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57650" y="152400"/>
          <a:ext cx="7647562" cy="5171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3667D-8439-40AE-A54C-C3F2F59DBA5E}">
  <dimension ref="A1:L72"/>
  <sheetViews>
    <sheetView workbookViewId="0">
      <selection activeCell="K35" sqref="K35"/>
    </sheetView>
  </sheetViews>
  <sheetFormatPr defaultRowHeight="15" x14ac:dyDescent="0.25"/>
  <cols>
    <col min="1" max="1" width="12.28515625" customWidth="1"/>
    <col min="2" max="2" width="12.42578125" customWidth="1"/>
    <col min="3" max="3" width="17.140625" customWidth="1"/>
    <col min="4" max="4" width="17.42578125" customWidth="1"/>
    <col min="5" max="5" width="14.28515625" customWidth="1"/>
    <col min="10" max="10" width="33.7109375" customWidth="1"/>
    <col min="11" max="11" width="55.28515625" customWidth="1"/>
  </cols>
  <sheetData>
    <row r="1" spans="1:12" ht="23.25" customHeight="1" x14ac:dyDescent="0.25">
      <c r="A1" s="5" t="s">
        <v>17</v>
      </c>
      <c r="B1" s="5" t="s">
        <v>18</v>
      </c>
      <c r="C1" s="5" t="s">
        <v>3</v>
      </c>
      <c r="D1" s="5" t="s">
        <v>4</v>
      </c>
      <c r="E1" s="1"/>
      <c r="F1" s="1"/>
      <c r="G1" s="1"/>
      <c r="H1" s="1"/>
      <c r="I1" s="1"/>
      <c r="J1" s="1"/>
      <c r="K1" s="1"/>
      <c r="L1" s="1"/>
    </row>
    <row r="2" spans="1:12" x14ac:dyDescent="0.25">
      <c r="A2" s="1">
        <v>0</v>
      </c>
      <c r="B2" s="1">
        <f>SQRT(((40)^2)-((A2-32)^2))-(24)</f>
        <v>0</v>
      </c>
      <c r="C2" s="1">
        <f>(B3-B2)/(A3-A2)</f>
        <v>1.2784493195290771</v>
      </c>
      <c r="D2" s="1">
        <f>ATAN((-(A2-32))/(SQRT(40^2-(A2-32)^2)))*(180/PI())</f>
        <v>53.13010235415598</v>
      </c>
      <c r="E2" s="1"/>
      <c r="F2" s="1"/>
      <c r="G2" s="1"/>
      <c r="H2" s="1"/>
      <c r="I2" s="1"/>
      <c r="J2" s="1"/>
      <c r="K2" s="1"/>
      <c r="L2" s="1"/>
    </row>
    <row r="3" spans="1:12" x14ac:dyDescent="0.25">
      <c r="A3" s="1">
        <v>1</v>
      </c>
      <c r="B3" s="1">
        <f>SQRT(((40)^2)-((A3-32)^2))-(24)</f>
        <v>1.2784493195290771</v>
      </c>
      <c r="C3" s="1">
        <f t="shared" ref="C3:C66" si="0">(B4-B3)/(A4-A3)</f>
        <v>1.1790637911168282</v>
      </c>
      <c r="D3" s="1">
        <f t="shared" ref="D3:D66" si="1">ATAN((-(A3-32))/(SQRT(40^2-(A3-32)^2)))*(180/PI())</f>
        <v>50.805032574017055</v>
      </c>
      <c r="E3" s="1"/>
      <c r="F3" s="1"/>
      <c r="G3" s="1"/>
      <c r="H3" s="1"/>
      <c r="I3" s="1"/>
      <c r="J3" s="1"/>
      <c r="K3" s="2" t="s">
        <v>5</v>
      </c>
      <c r="L3" s="1"/>
    </row>
    <row r="4" spans="1:12" x14ac:dyDescent="0.25">
      <c r="A4" s="1">
        <v>2</v>
      </c>
      <c r="B4" s="1">
        <f t="shared" ref="B4:B66" si="2">SQRT(((40)^2)-((A4-32)^2))-(24)</f>
        <v>2.4575131106459054</v>
      </c>
      <c r="C4" s="1">
        <f t="shared" si="0"/>
        <v>1.0924415172659145</v>
      </c>
      <c r="D4" s="1">
        <f t="shared" si="1"/>
        <v>48.590377890729144</v>
      </c>
      <c r="E4" s="1"/>
      <c r="F4" s="1"/>
      <c r="G4" s="1"/>
      <c r="H4" s="1"/>
      <c r="I4" s="1"/>
      <c r="J4" s="1"/>
      <c r="K4" s="2" t="s">
        <v>0</v>
      </c>
      <c r="L4" s="1">
        <v>40</v>
      </c>
    </row>
    <row r="5" spans="1:12" x14ac:dyDescent="0.25">
      <c r="A5" s="1">
        <v>3</v>
      </c>
      <c r="B5" s="1">
        <f t="shared" si="2"/>
        <v>3.5499546279118199</v>
      </c>
      <c r="C5" s="1">
        <f t="shared" si="0"/>
        <v>1.0157590862595818</v>
      </c>
      <c r="D5" s="1">
        <f t="shared" si="1"/>
        <v>46.468847832627553</v>
      </c>
      <c r="E5" s="1"/>
      <c r="F5" s="1"/>
      <c r="G5" s="1"/>
      <c r="H5" s="1"/>
      <c r="I5" s="1"/>
      <c r="J5" s="1"/>
      <c r="K5" s="2" t="s">
        <v>1</v>
      </c>
      <c r="L5" s="1">
        <v>32</v>
      </c>
    </row>
    <row r="6" spans="1:12" x14ac:dyDescent="0.25">
      <c r="A6" s="1">
        <v>4</v>
      </c>
      <c r="B6" s="1">
        <f t="shared" si="2"/>
        <v>4.5657137141714017</v>
      </c>
      <c r="C6" s="1">
        <f t="shared" si="0"/>
        <v>0.94699541257601183</v>
      </c>
      <c r="D6" s="1">
        <f t="shared" si="1"/>
        <v>44.427004000805709</v>
      </c>
      <c r="E6" s="1"/>
      <c r="F6" s="1"/>
      <c r="G6" s="1"/>
      <c r="H6" s="1"/>
      <c r="I6" s="1"/>
      <c r="J6" s="1"/>
      <c r="K6" s="2" t="s">
        <v>2</v>
      </c>
      <c r="L6" s="1">
        <v>24</v>
      </c>
    </row>
    <row r="7" spans="1:12" x14ac:dyDescent="0.25">
      <c r="A7" s="1">
        <v>5</v>
      </c>
      <c r="B7" s="1">
        <f t="shared" si="2"/>
        <v>5.5127091267474135</v>
      </c>
      <c r="C7" s="1">
        <f t="shared" si="0"/>
        <v>0.88465918039391411</v>
      </c>
      <c r="D7" s="1">
        <f t="shared" si="1"/>
        <v>42.454150204400932</v>
      </c>
      <c r="E7" s="1"/>
      <c r="F7" s="1"/>
      <c r="G7" s="1"/>
      <c r="H7" s="1"/>
      <c r="I7" s="1"/>
      <c r="J7" s="1"/>
      <c r="K7" s="2"/>
      <c r="L7" s="1"/>
    </row>
    <row r="8" spans="1:12" x14ac:dyDescent="0.25">
      <c r="A8" s="1">
        <v>6</v>
      </c>
      <c r="B8" s="1">
        <f t="shared" si="2"/>
        <v>6.3973683071413276</v>
      </c>
      <c r="C8" s="1">
        <f t="shared" si="0"/>
        <v>0.82762168485066212</v>
      </c>
      <c r="D8" s="1">
        <f t="shared" si="1"/>
        <v>40.541601873504518</v>
      </c>
      <c r="E8" s="1"/>
      <c r="F8" s="1"/>
      <c r="G8" s="1"/>
      <c r="H8" s="1"/>
      <c r="I8" s="1"/>
      <c r="J8" s="1"/>
      <c r="K8" s="2" t="s">
        <v>6</v>
      </c>
      <c r="L8" s="1"/>
    </row>
    <row r="9" spans="1:12" x14ac:dyDescent="0.25">
      <c r="A9" s="1">
        <v>7</v>
      </c>
      <c r="B9" s="1">
        <f t="shared" si="2"/>
        <v>7.2249899919919898</v>
      </c>
      <c r="C9" s="1">
        <f t="shared" si="0"/>
        <v>0.77501000800801023</v>
      </c>
      <c r="D9" s="1">
        <f t="shared" si="1"/>
        <v>38.682187453489441</v>
      </c>
      <c r="E9" s="1"/>
      <c r="F9" s="1"/>
      <c r="G9" s="1"/>
      <c r="H9" s="1"/>
      <c r="I9" s="1"/>
      <c r="J9" s="1"/>
      <c r="K9" s="2" t="s">
        <v>25</v>
      </c>
      <c r="L9" s="1">
        <v>26</v>
      </c>
    </row>
    <row r="10" spans="1:12" x14ac:dyDescent="0.25">
      <c r="A10" s="1">
        <v>8</v>
      </c>
      <c r="B10" s="1">
        <f t="shared" si="2"/>
        <v>8</v>
      </c>
      <c r="C10" s="1">
        <f t="shared" si="0"/>
        <v>0.7261363439071431</v>
      </c>
      <c r="D10" s="1">
        <f t="shared" si="1"/>
        <v>36.86989764584402</v>
      </c>
      <c r="E10" s="1"/>
      <c r="F10" s="1"/>
      <c r="G10" s="1"/>
      <c r="H10" s="1"/>
      <c r="I10" s="1"/>
      <c r="J10" s="1"/>
      <c r="K10" s="2" t="s">
        <v>7</v>
      </c>
      <c r="L10" s="1">
        <v>1</v>
      </c>
    </row>
    <row r="11" spans="1:12" x14ac:dyDescent="0.25">
      <c r="A11" s="1">
        <v>9</v>
      </c>
      <c r="B11" s="1">
        <f t="shared" si="2"/>
        <v>8.7261363439071431</v>
      </c>
      <c r="C11" s="1">
        <f t="shared" si="0"/>
        <v>0.68044983307299134</v>
      </c>
      <c r="D11" s="1">
        <f t="shared" si="1"/>
        <v>35.099632195393511</v>
      </c>
      <c r="E11" s="1"/>
      <c r="F11" s="1"/>
      <c r="G11" s="1"/>
      <c r="H11" s="1"/>
      <c r="I11" s="1"/>
      <c r="J11" s="1"/>
      <c r="K11" s="2" t="s">
        <v>8</v>
      </c>
      <c r="L11" s="1">
        <v>1.1499999999999999</v>
      </c>
    </row>
    <row r="12" spans="1:12" x14ac:dyDescent="0.25">
      <c r="A12" s="1">
        <v>10</v>
      </c>
      <c r="B12" s="1">
        <f t="shared" si="2"/>
        <v>9.4065861769801344</v>
      </c>
      <c r="C12" s="1">
        <f t="shared" si="0"/>
        <v>0.63750288411826972</v>
      </c>
      <c r="D12" s="1">
        <f t="shared" si="1"/>
        <v>33.367012969231745</v>
      </c>
      <c r="E12" s="1"/>
      <c r="F12" s="1"/>
      <c r="G12" s="1"/>
      <c r="H12" s="1"/>
      <c r="I12" s="1"/>
      <c r="J12" s="1"/>
      <c r="K12" s="2" t="s">
        <v>9</v>
      </c>
      <c r="L12" s="1"/>
    </row>
    <row r="13" spans="1:12" x14ac:dyDescent="0.25">
      <c r="A13" s="1">
        <v>11</v>
      </c>
      <c r="B13" s="1">
        <f t="shared" si="2"/>
        <v>10.044089061098404</v>
      </c>
      <c r="C13" s="1">
        <f t="shared" si="0"/>
        <v>0.59692709027914503</v>
      </c>
      <c r="D13" s="1">
        <f t="shared" si="1"/>
        <v>31.66824325354165</v>
      </c>
      <c r="E13" s="1"/>
      <c r="F13" s="1"/>
      <c r="G13" s="1"/>
      <c r="H13" s="1"/>
      <c r="I13" s="1"/>
      <c r="J13" s="1"/>
      <c r="K13" s="2"/>
      <c r="L13" s="1"/>
    </row>
    <row r="14" spans="1:12" x14ac:dyDescent="0.25">
      <c r="A14" s="19">
        <v>12</v>
      </c>
      <c r="B14" s="19">
        <f t="shared" si="2"/>
        <v>10.641016151377549</v>
      </c>
      <c r="C14" s="19">
        <f t="shared" si="0"/>
        <v>0.55841566221853611</v>
      </c>
      <c r="D14" s="19">
        <f t="shared" si="1"/>
        <v>29.999999999999996</v>
      </c>
      <c r="E14" s="1"/>
      <c r="F14" s="1"/>
      <c r="G14" s="1"/>
      <c r="H14" s="1"/>
      <c r="I14" s="1"/>
      <c r="J14" s="1"/>
      <c r="K14" s="3" t="s">
        <v>10</v>
      </c>
      <c r="L14" s="1">
        <f>0.7*L9*L10*L11</f>
        <v>20.929999999999996</v>
      </c>
    </row>
    <row r="15" spans="1:12" x14ac:dyDescent="0.25">
      <c r="A15" s="1">
        <v>13</v>
      </c>
      <c r="B15" s="1">
        <f t="shared" si="2"/>
        <v>11.199431813596085</v>
      </c>
      <c r="C15" s="1">
        <f t="shared" si="0"/>
        <v>0.52171038538741499</v>
      </c>
      <c r="D15" s="1">
        <f t="shared" si="1"/>
        <v>28.359350028157476</v>
      </c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1">
        <v>14</v>
      </c>
      <c r="B16" s="1">
        <f t="shared" si="2"/>
        <v>11.7211421989835</v>
      </c>
      <c r="C16" s="1">
        <f t="shared" si="0"/>
        <v>0.48659178147984505</v>
      </c>
      <c r="D16" s="1">
        <f t="shared" si="1"/>
        <v>26.743683950403007</v>
      </c>
      <c r="E16" s="1"/>
      <c r="F16" s="1"/>
      <c r="G16" s="1"/>
      <c r="H16" s="1"/>
      <c r="I16" s="1"/>
      <c r="J16" s="1"/>
      <c r="K16" s="1"/>
      <c r="L16" s="1"/>
    </row>
    <row r="17" spans="1:12" x14ac:dyDescent="0.25">
      <c r="A17" s="1">
        <v>15</v>
      </c>
      <c r="B17" s="1">
        <f t="shared" si="2"/>
        <v>12.207733980463345</v>
      </c>
      <c r="C17" s="1">
        <f t="shared" si="0"/>
        <v>0.45287157918337329</v>
      </c>
      <c r="D17" s="1">
        <f t="shared" si="1"/>
        <v>25.150663412543711</v>
      </c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1">
        <v>16</v>
      </c>
      <c r="B18" s="1">
        <f t="shared" si="2"/>
        <v>12.660605559646719</v>
      </c>
      <c r="C18" s="1">
        <f t="shared" si="0"/>
        <v>0.42038687583159629</v>
      </c>
      <c r="D18" s="1">
        <f t="shared" si="1"/>
        <v>23.578178478201831</v>
      </c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">
        <v>17</v>
      </c>
      <c r="B19" s="1">
        <f t="shared" si="2"/>
        <v>13.080992435478315</v>
      </c>
      <c r="C19" s="1">
        <f t="shared" si="0"/>
        <v>0.38899555491207138</v>
      </c>
      <c r="D19" s="1">
        <f t="shared" si="1"/>
        <v>22.024312837042164</v>
      </c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>
        <v>18</v>
      </c>
      <c r="B20" s="1">
        <f t="shared" si="2"/>
        <v>13.469987990390386</v>
      </c>
      <c r="C20" s="1">
        <f t="shared" si="0"/>
        <v>0.35857264836509017</v>
      </c>
      <c r="D20" s="1">
        <f t="shared" si="1"/>
        <v>20.487315114722666</v>
      </c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>
        <v>19</v>
      </c>
      <c r="B21" s="1">
        <f t="shared" si="2"/>
        <v>13.828560638755476</v>
      </c>
      <c r="C21" s="1">
        <f t="shared" si="0"/>
        <v>0.32900741792234811</v>
      </c>
      <c r="D21" s="1">
        <f t="shared" si="1"/>
        <v>18.965574988848577</v>
      </c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>
        <v>20</v>
      </c>
      <c r="B22" s="1">
        <f t="shared" si="2"/>
        <v>14.157568056677825</v>
      </c>
      <c r="C22" s="1">
        <f t="shared" si="0"/>
        <v>0.30020098938099693</v>
      </c>
      <c r="D22" s="1">
        <f t="shared" si="1"/>
        <v>17.457603123722095</v>
      </c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>
        <v>21</v>
      </c>
      <c r="B23" s="1">
        <f t="shared" si="2"/>
        <v>14.457769046058822</v>
      </c>
      <c r="C23" s="1">
        <f t="shared" si="0"/>
        <v>0.27206441601534692</v>
      </c>
      <c r="D23" s="1">
        <f t="shared" si="1"/>
        <v>15.962014162847236</v>
      </c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>
        <v>22</v>
      </c>
      <c r="B24" s="1">
        <f t="shared" si="2"/>
        <v>14.729833462074168</v>
      </c>
      <c r="C24" s="1">
        <f t="shared" si="0"/>
        <v>0.24451707773598486</v>
      </c>
      <c r="D24" s="1">
        <f t="shared" si="1"/>
        <v>14.477512185929927</v>
      </c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">
        <v>23</v>
      </c>
      <c r="B25" s="1">
        <f t="shared" si="2"/>
        <v>14.974350539810153</v>
      </c>
      <c r="C25" s="1">
        <f t="shared" si="0"/>
        <v>0.21748534472069281</v>
      </c>
      <c r="D25" s="1">
        <f t="shared" si="1"/>
        <v>13.002878162913943</v>
      </c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1">
        <v>24</v>
      </c>
      <c r="B26" s="1">
        <f t="shared" si="2"/>
        <v>15.191835884530846</v>
      </c>
      <c r="C26" s="1">
        <f t="shared" si="0"/>
        <v>0.19090145049958807</v>
      </c>
      <c r="D26" s="1">
        <f t="shared" si="1"/>
        <v>11.53695903281549</v>
      </c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1">
        <v>25</v>
      </c>
      <c r="B27" s="1">
        <f t="shared" si="2"/>
        <v>15.382737335030434</v>
      </c>
      <c r="C27" s="1">
        <f t="shared" si="0"/>
        <v>0.16470253153994463</v>
      </c>
      <c r="D27" s="1">
        <f t="shared" si="1"/>
        <v>10.078658107787664</v>
      </c>
      <c r="E27" s="1"/>
      <c r="F27" s="1"/>
      <c r="G27" s="1"/>
      <c r="H27" s="1"/>
      <c r="I27" s="1"/>
      <c r="J27" s="1"/>
      <c r="K27" s="1"/>
      <c r="L27" s="1"/>
    </row>
    <row r="28" spans="1:12" ht="15.75" thickBot="1" x14ac:dyDescent="0.3">
      <c r="A28" s="1">
        <v>26</v>
      </c>
      <c r="B28" s="1">
        <f t="shared" si="2"/>
        <v>15.547439866570379</v>
      </c>
      <c r="C28" s="1">
        <f t="shared" si="0"/>
        <v>0.13882979939847928</v>
      </c>
      <c r="D28" s="1">
        <f t="shared" si="1"/>
        <v>8.6269265586786386</v>
      </c>
      <c r="E28" s="1"/>
      <c r="F28" s="1"/>
      <c r="G28" s="1"/>
      <c r="H28" s="1"/>
      <c r="I28" s="1"/>
      <c r="J28" s="1"/>
      <c r="K28" s="1"/>
      <c r="L28" s="1"/>
    </row>
    <row r="29" spans="1:12" ht="15.75" thickBot="1" x14ac:dyDescent="0.3">
      <c r="A29" s="1">
        <v>27</v>
      </c>
      <c r="B29" s="1">
        <f t="shared" si="2"/>
        <v>15.686269665968858</v>
      </c>
      <c r="C29" s="1">
        <f t="shared" si="0"/>
        <v>0.11322781829593964</v>
      </c>
      <c r="D29" s="1">
        <f t="shared" si="1"/>
        <v>7.1807557814582816</v>
      </c>
      <c r="E29" s="1"/>
      <c r="F29" s="1"/>
      <c r="G29" s="4"/>
      <c r="H29" s="1"/>
      <c r="I29" s="1"/>
      <c r="J29" s="1"/>
      <c r="K29" s="1"/>
      <c r="L29" s="1"/>
    </row>
    <row r="30" spans="1:12" x14ac:dyDescent="0.25">
      <c r="A30" s="1">
        <v>28</v>
      </c>
      <c r="B30" s="1">
        <f t="shared" si="2"/>
        <v>15.799497484264798</v>
      </c>
      <c r="C30" s="1">
        <f t="shared" si="0"/>
        <v>8.784386609346484E-2</v>
      </c>
      <c r="D30" s="1">
        <f t="shared" si="1"/>
        <v>5.7391704772667866</v>
      </c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1">
        <v>29</v>
      </c>
      <c r="B31" s="1">
        <f t="shared" si="2"/>
        <v>15.887341350358263</v>
      </c>
      <c r="C31" s="1">
        <f t="shared" si="0"/>
        <v>6.2627360518092701E-2</v>
      </c>
      <c r="D31" s="1">
        <f t="shared" si="1"/>
        <v>4.3012223046703646</v>
      </c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">
        <v>30</v>
      </c>
      <c r="B32" s="1">
        <f t="shared" si="2"/>
        <v>15.949968710876355</v>
      </c>
      <c r="C32" s="1">
        <f t="shared" si="0"/>
        <v>3.7529335388057916E-2</v>
      </c>
      <c r="D32" s="1">
        <f t="shared" si="1"/>
        <v>2.8659839825988622</v>
      </c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>
        <v>31</v>
      </c>
      <c r="B33" s="1">
        <f t="shared" si="2"/>
        <v>15.987498046264413</v>
      </c>
      <c r="C33" s="1">
        <f t="shared" si="0"/>
        <v>1.2501953735586824E-2</v>
      </c>
      <c r="D33" s="1">
        <f t="shared" si="1"/>
        <v>1.4325437375665075</v>
      </c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9">
        <v>32</v>
      </c>
      <c r="B34" s="19">
        <f t="shared" si="2"/>
        <v>16</v>
      </c>
      <c r="C34" s="19">
        <f t="shared" si="0"/>
        <v>-1.2501953735586824E-2</v>
      </c>
      <c r="D34" s="19">
        <f t="shared" si="1"/>
        <v>0</v>
      </c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>
        <v>33</v>
      </c>
      <c r="B35" s="1">
        <f t="shared" si="2"/>
        <v>15.987498046264413</v>
      </c>
      <c r="C35" s="1">
        <f t="shared" si="0"/>
        <v>-3.7529335388057916E-2</v>
      </c>
      <c r="D35" s="1">
        <f t="shared" si="1"/>
        <v>-1.4325437375665075</v>
      </c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1">
        <v>34</v>
      </c>
      <c r="B36" s="1">
        <f t="shared" si="2"/>
        <v>15.949968710876355</v>
      </c>
      <c r="C36" s="1">
        <f t="shared" si="0"/>
        <v>-6.2627360518092701E-2</v>
      </c>
      <c r="D36" s="1">
        <f t="shared" si="1"/>
        <v>-2.8659839825988622</v>
      </c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">
        <v>35</v>
      </c>
      <c r="B37" s="1">
        <f t="shared" si="2"/>
        <v>15.887341350358263</v>
      </c>
      <c r="C37" s="1">
        <f t="shared" si="0"/>
        <v>-8.784386609346484E-2</v>
      </c>
      <c r="D37" s="1">
        <f t="shared" si="1"/>
        <v>-4.3012223046703646</v>
      </c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1">
        <v>36</v>
      </c>
      <c r="B38" s="1">
        <f t="shared" si="2"/>
        <v>15.799497484264798</v>
      </c>
      <c r="C38" s="1">
        <f t="shared" si="0"/>
        <v>-0.11322781829593964</v>
      </c>
      <c r="D38" s="1">
        <f t="shared" si="1"/>
        <v>-5.7391704772667866</v>
      </c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1">
        <v>37</v>
      </c>
      <c r="B39" s="1">
        <f t="shared" si="2"/>
        <v>15.686269665968858</v>
      </c>
      <c r="C39" s="1">
        <f t="shared" si="0"/>
        <v>-0.13882979939847928</v>
      </c>
      <c r="D39" s="1">
        <f t="shared" si="1"/>
        <v>-7.1807557814582816</v>
      </c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>
        <v>38</v>
      </c>
      <c r="B40" s="1">
        <f t="shared" si="2"/>
        <v>15.547439866570379</v>
      </c>
      <c r="C40" s="1">
        <f t="shared" si="0"/>
        <v>-0.16470253153994463</v>
      </c>
      <c r="D40" s="1">
        <f t="shared" si="1"/>
        <v>-8.6269265586786386</v>
      </c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1">
        <v>39</v>
      </c>
      <c r="B41" s="1">
        <f t="shared" si="2"/>
        <v>15.382737335030434</v>
      </c>
      <c r="C41" s="1">
        <f t="shared" si="0"/>
        <v>-0.19090145049958807</v>
      </c>
      <c r="D41" s="1">
        <f t="shared" si="1"/>
        <v>-10.078658107787664</v>
      </c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1">
        <v>40</v>
      </c>
      <c r="B42" s="1">
        <f t="shared" si="2"/>
        <v>15.191835884530846</v>
      </c>
      <c r="C42" s="1">
        <f t="shared" si="0"/>
        <v>-0.21748534472069281</v>
      </c>
      <c r="D42" s="1">
        <f t="shared" si="1"/>
        <v>-11.53695903281549</v>
      </c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">
        <v>41</v>
      </c>
      <c r="B43" s="1">
        <f t="shared" si="2"/>
        <v>14.974350539810153</v>
      </c>
      <c r="C43" s="1">
        <f t="shared" si="0"/>
        <v>-0.24451707773598486</v>
      </c>
      <c r="D43" s="1">
        <f t="shared" si="1"/>
        <v>-13.002878162913943</v>
      </c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1">
        <v>42</v>
      </c>
      <c r="B44" s="1">
        <f t="shared" si="2"/>
        <v>14.729833462074168</v>
      </c>
      <c r="C44" s="1">
        <f t="shared" si="0"/>
        <v>-0.27206441601534692</v>
      </c>
      <c r="D44" s="1">
        <f t="shared" si="1"/>
        <v>-14.477512185929927</v>
      </c>
      <c r="E44" s="1"/>
      <c r="F44" s="1"/>
      <c r="G44" s="1"/>
      <c r="H44" s="1"/>
      <c r="I44" s="1"/>
      <c r="J44" s="1"/>
      <c r="K44" s="1"/>
      <c r="L44" s="1"/>
    </row>
    <row r="45" spans="1:12" x14ac:dyDescent="0.25">
      <c r="A45" s="1">
        <v>43</v>
      </c>
      <c r="B45" s="1">
        <f t="shared" si="2"/>
        <v>14.457769046058822</v>
      </c>
      <c r="C45" s="1">
        <f t="shared" si="0"/>
        <v>-0.30020098938099693</v>
      </c>
      <c r="D45" s="1">
        <f t="shared" si="1"/>
        <v>-15.962014162847236</v>
      </c>
      <c r="E45" s="1"/>
      <c r="F45" s="1"/>
      <c r="G45" s="1"/>
      <c r="H45" s="1"/>
      <c r="I45" s="1"/>
      <c r="J45" s="1"/>
      <c r="K45" s="1"/>
      <c r="L45" s="1"/>
    </row>
    <row r="46" spans="1:12" x14ac:dyDescent="0.25">
      <c r="A46" s="1">
        <v>44</v>
      </c>
      <c r="B46" s="1">
        <f t="shared" si="2"/>
        <v>14.157568056677825</v>
      </c>
      <c r="C46" s="1">
        <f t="shared" si="0"/>
        <v>-0.32900741792234811</v>
      </c>
      <c r="D46" s="1">
        <f t="shared" si="1"/>
        <v>-17.457603123722095</v>
      </c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1">
        <v>45</v>
      </c>
      <c r="B47" s="1">
        <f t="shared" si="2"/>
        <v>13.828560638755476</v>
      </c>
      <c r="C47" s="1">
        <f t="shared" si="0"/>
        <v>-0.35857264836509017</v>
      </c>
      <c r="D47" s="1">
        <f t="shared" si="1"/>
        <v>-18.965574988848577</v>
      </c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1">
        <v>46</v>
      </c>
      <c r="B48" s="1">
        <f t="shared" si="2"/>
        <v>13.469987990390386</v>
      </c>
      <c r="C48" s="1">
        <f t="shared" si="0"/>
        <v>-0.38899555491207138</v>
      </c>
      <c r="D48" s="1">
        <f t="shared" si="1"/>
        <v>-20.487315114722666</v>
      </c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1">
        <v>47</v>
      </c>
      <c r="B49" s="1">
        <f t="shared" si="2"/>
        <v>13.080992435478315</v>
      </c>
      <c r="C49" s="1">
        <f t="shared" si="0"/>
        <v>-0.42038687583159629</v>
      </c>
      <c r="D49" s="1">
        <f t="shared" si="1"/>
        <v>-22.024312837042164</v>
      </c>
      <c r="E49" s="1"/>
      <c r="F49" s="1"/>
      <c r="G49" s="1"/>
      <c r="H49" s="1"/>
      <c r="I49" s="1"/>
      <c r="J49" s="1"/>
      <c r="K49" s="1"/>
      <c r="L49" s="1"/>
    </row>
    <row r="50" spans="1:12" x14ac:dyDescent="0.25">
      <c r="A50" s="1">
        <v>48</v>
      </c>
      <c r="B50" s="1">
        <f t="shared" si="2"/>
        <v>12.660605559646719</v>
      </c>
      <c r="C50" s="1">
        <f t="shared" si="0"/>
        <v>-0.45287157918337329</v>
      </c>
      <c r="D50" s="1">
        <f t="shared" si="1"/>
        <v>-23.578178478201831</v>
      </c>
      <c r="E50" s="1"/>
      <c r="F50" s="1"/>
      <c r="G50" s="1"/>
      <c r="H50" s="1"/>
      <c r="I50" s="1"/>
      <c r="J50" s="1"/>
      <c r="K50" s="1"/>
      <c r="L50" s="1"/>
    </row>
    <row r="51" spans="1:12" x14ac:dyDescent="0.25">
      <c r="A51" s="1">
        <v>49</v>
      </c>
      <c r="B51" s="1">
        <f t="shared" si="2"/>
        <v>12.207733980463345</v>
      </c>
      <c r="C51" s="1">
        <f t="shared" si="0"/>
        <v>-0.48659178147984505</v>
      </c>
      <c r="D51" s="1">
        <f t="shared" si="1"/>
        <v>-25.150663412543711</v>
      </c>
      <c r="E51" s="1"/>
      <c r="F51" s="1"/>
      <c r="G51" s="1"/>
      <c r="H51" s="1"/>
      <c r="I51" s="1"/>
      <c r="J51" s="1"/>
      <c r="K51" s="1"/>
      <c r="L51" s="1"/>
    </row>
    <row r="52" spans="1:12" x14ac:dyDescent="0.25">
      <c r="A52" s="1">
        <v>50</v>
      </c>
      <c r="B52" s="1">
        <f t="shared" si="2"/>
        <v>11.7211421989835</v>
      </c>
      <c r="C52" s="1">
        <f t="shared" si="0"/>
        <v>-0.52171038538741499</v>
      </c>
      <c r="D52" s="1">
        <f t="shared" si="1"/>
        <v>-26.743683950403007</v>
      </c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1">
        <v>51</v>
      </c>
      <c r="B53" s="1">
        <f t="shared" si="2"/>
        <v>11.199431813596085</v>
      </c>
      <c r="C53" s="1">
        <f t="shared" si="0"/>
        <v>-0.55841566221853611</v>
      </c>
      <c r="D53" s="1">
        <f t="shared" si="1"/>
        <v>-28.359350028157476</v>
      </c>
      <c r="E53" s="1"/>
      <c r="F53" s="1"/>
      <c r="G53" s="1"/>
      <c r="H53" s="1"/>
      <c r="I53" s="1"/>
      <c r="J53" s="1"/>
      <c r="K53" s="1"/>
      <c r="L53" s="1"/>
    </row>
    <row r="54" spans="1:12" x14ac:dyDescent="0.25">
      <c r="A54" s="19">
        <v>52</v>
      </c>
      <c r="B54" s="19">
        <f t="shared" si="2"/>
        <v>10.641016151377549</v>
      </c>
      <c r="C54" s="19">
        <f t="shared" si="0"/>
        <v>-0.59692709027914503</v>
      </c>
      <c r="D54" s="19">
        <f t="shared" si="1"/>
        <v>-29.999999999999996</v>
      </c>
      <c r="E54" s="1"/>
      <c r="F54" s="1"/>
      <c r="G54" s="1"/>
      <c r="H54" s="1"/>
      <c r="I54" s="1"/>
      <c r="J54" s="1"/>
      <c r="K54" s="1"/>
      <c r="L54" s="1"/>
    </row>
    <row r="55" spans="1:12" x14ac:dyDescent="0.25">
      <c r="A55" s="1">
        <v>53</v>
      </c>
      <c r="B55" s="1">
        <f t="shared" si="2"/>
        <v>10.044089061098404</v>
      </c>
      <c r="C55" s="1">
        <f t="shared" si="0"/>
        <v>-0.63750288411826972</v>
      </c>
      <c r="D55" s="1">
        <f t="shared" si="1"/>
        <v>-31.66824325354165</v>
      </c>
      <c r="E55" s="1"/>
      <c r="F55" s="1"/>
      <c r="G55" s="1"/>
      <c r="H55" s="1"/>
      <c r="I55" s="1"/>
      <c r="J55" s="1"/>
      <c r="K55" s="1"/>
      <c r="L55" s="1"/>
    </row>
    <row r="56" spans="1:12" x14ac:dyDescent="0.25">
      <c r="A56" s="1">
        <v>54</v>
      </c>
      <c r="B56" s="1">
        <f t="shared" si="2"/>
        <v>9.4065861769801344</v>
      </c>
      <c r="C56" s="1">
        <f t="shared" si="0"/>
        <v>-0.68044983307299134</v>
      </c>
      <c r="D56" s="1">
        <f t="shared" si="1"/>
        <v>-33.367012969231745</v>
      </c>
      <c r="E56" s="1"/>
      <c r="F56" s="1"/>
      <c r="G56" s="1"/>
      <c r="H56" s="1"/>
      <c r="I56" s="1"/>
      <c r="J56" s="1"/>
      <c r="K56" s="1"/>
      <c r="L56" s="1"/>
    </row>
    <row r="57" spans="1:12" x14ac:dyDescent="0.25">
      <c r="A57" s="1">
        <v>55</v>
      </c>
      <c r="B57" s="1">
        <f t="shared" si="2"/>
        <v>8.7261363439071431</v>
      </c>
      <c r="C57" s="1">
        <f t="shared" si="0"/>
        <v>-0.7261363439071431</v>
      </c>
      <c r="D57" s="1">
        <f t="shared" si="1"/>
        <v>-35.099632195393511</v>
      </c>
      <c r="E57" s="1"/>
      <c r="F57" s="1"/>
      <c r="G57" s="1"/>
      <c r="H57" s="1"/>
      <c r="I57" s="1"/>
      <c r="J57" s="1"/>
      <c r="K57" s="1"/>
      <c r="L57" s="1"/>
    </row>
    <row r="58" spans="1:12" x14ac:dyDescent="0.25">
      <c r="A58" s="1">
        <v>56</v>
      </c>
      <c r="B58" s="1">
        <f t="shared" si="2"/>
        <v>8</v>
      </c>
      <c r="C58" s="1">
        <f t="shared" si="0"/>
        <v>-0.77501000800801023</v>
      </c>
      <c r="D58" s="1">
        <f t="shared" si="1"/>
        <v>-36.86989764584402</v>
      </c>
      <c r="E58" s="1"/>
      <c r="F58" s="1"/>
      <c r="G58" s="1"/>
      <c r="H58" s="1"/>
      <c r="I58" s="1"/>
      <c r="J58" s="1"/>
      <c r="K58" s="1"/>
      <c r="L58" s="1"/>
    </row>
    <row r="59" spans="1:12" x14ac:dyDescent="0.25">
      <c r="A59" s="1">
        <v>57</v>
      </c>
      <c r="B59" s="1">
        <f t="shared" si="2"/>
        <v>7.2249899919919898</v>
      </c>
      <c r="C59" s="1">
        <f t="shared" si="0"/>
        <v>-0.82762168485066212</v>
      </c>
      <c r="D59" s="1">
        <f t="shared" si="1"/>
        <v>-38.682187453489441</v>
      </c>
      <c r="E59" s="1"/>
      <c r="F59" s="1"/>
      <c r="G59" s="1"/>
      <c r="H59" s="1"/>
      <c r="I59" s="1"/>
      <c r="J59" s="1"/>
      <c r="K59" s="1"/>
      <c r="L59" s="1"/>
    </row>
    <row r="60" spans="1:12" x14ac:dyDescent="0.25">
      <c r="A60" s="1">
        <v>58</v>
      </c>
      <c r="B60" s="1">
        <f t="shared" si="2"/>
        <v>6.3973683071413276</v>
      </c>
      <c r="C60" s="1">
        <f t="shared" si="0"/>
        <v>-0.88465918039391411</v>
      </c>
      <c r="D60" s="1">
        <f t="shared" si="1"/>
        <v>-40.541601873504518</v>
      </c>
      <c r="E60" s="1"/>
      <c r="F60" s="1"/>
      <c r="G60" s="1"/>
      <c r="H60" s="1"/>
      <c r="I60" s="1"/>
      <c r="J60" s="1"/>
      <c r="K60" s="1"/>
      <c r="L60" s="1"/>
    </row>
    <row r="61" spans="1:12" x14ac:dyDescent="0.25">
      <c r="A61" s="1">
        <v>59</v>
      </c>
      <c r="B61" s="1">
        <f t="shared" si="2"/>
        <v>5.5127091267474135</v>
      </c>
      <c r="C61" s="1">
        <f t="shared" si="0"/>
        <v>-0.94699541257601183</v>
      </c>
      <c r="D61" s="1">
        <f t="shared" si="1"/>
        <v>-42.454150204400932</v>
      </c>
      <c r="E61" s="1"/>
      <c r="F61" s="1"/>
      <c r="G61" s="1"/>
      <c r="H61" s="1"/>
      <c r="I61" s="1"/>
      <c r="J61" s="1"/>
      <c r="K61" s="1"/>
      <c r="L61" s="1"/>
    </row>
    <row r="62" spans="1:12" x14ac:dyDescent="0.25">
      <c r="A62" s="1">
        <v>60</v>
      </c>
      <c r="B62" s="1">
        <f t="shared" si="2"/>
        <v>4.5657137141714017</v>
      </c>
      <c r="C62" s="1">
        <f t="shared" si="0"/>
        <v>-1.0157590862595818</v>
      </c>
      <c r="D62" s="1">
        <f t="shared" si="1"/>
        <v>-44.427004000805709</v>
      </c>
      <c r="E62" s="1"/>
      <c r="F62" s="1"/>
      <c r="G62" s="1"/>
      <c r="H62" s="1"/>
      <c r="I62" s="1"/>
      <c r="J62" s="1"/>
      <c r="K62" s="1"/>
      <c r="L62" s="1"/>
    </row>
    <row r="63" spans="1:12" x14ac:dyDescent="0.25">
      <c r="A63" s="1">
        <v>61</v>
      </c>
      <c r="B63" s="1">
        <f t="shared" si="2"/>
        <v>3.5499546279118199</v>
      </c>
      <c r="C63" s="1">
        <f t="shared" si="0"/>
        <v>-1.0924415172659145</v>
      </c>
      <c r="D63" s="1">
        <f t="shared" si="1"/>
        <v>-46.468847832627553</v>
      </c>
      <c r="E63" s="1"/>
      <c r="F63" s="1"/>
      <c r="G63" s="1"/>
      <c r="H63" s="1"/>
      <c r="I63" s="1"/>
      <c r="J63" s="1"/>
      <c r="K63" s="1"/>
      <c r="L63" s="1"/>
    </row>
    <row r="64" spans="1:12" x14ac:dyDescent="0.25">
      <c r="A64" s="1">
        <v>62</v>
      </c>
      <c r="B64" s="1">
        <f t="shared" si="2"/>
        <v>2.4575131106459054</v>
      </c>
      <c r="C64" s="1">
        <f t="shared" si="0"/>
        <v>-1.1790637911168282</v>
      </c>
      <c r="D64" s="1">
        <f t="shared" si="1"/>
        <v>-48.590377890729144</v>
      </c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1">
        <v>63</v>
      </c>
      <c r="B65" s="1">
        <f t="shared" si="2"/>
        <v>1.2784493195290771</v>
      </c>
      <c r="C65" s="1">
        <f t="shared" si="0"/>
        <v>-1.2784493195290771</v>
      </c>
      <c r="D65" s="1">
        <f t="shared" si="1"/>
        <v>-50.805032574017055</v>
      </c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1">
        <v>64</v>
      </c>
      <c r="B66" s="1">
        <f t="shared" si="2"/>
        <v>0</v>
      </c>
      <c r="C66" s="1">
        <f t="shared" si="0"/>
        <v>0</v>
      </c>
      <c r="D66" s="1">
        <f t="shared" si="1"/>
        <v>-53.13010235415598</v>
      </c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C9407-AD0A-4C53-9086-F904971CE696}">
  <dimension ref="A1:C36"/>
  <sheetViews>
    <sheetView workbookViewId="0">
      <selection activeCell="C19" sqref="C19"/>
    </sheetView>
  </sheetViews>
  <sheetFormatPr defaultRowHeight="15" x14ac:dyDescent="0.25"/>
  <cols>
    <col min="1" max="1" width="14.42578125" customWidth="1"/>
    <col min="2" max="2" width="21.140625" customWidth="1"/>
    <col min="3" max="3" width="24.7109375" customWidth="1"/>
    <col min="4" max="4" width="12.85546875" customWidth="1"/>
  </cols>
  <sheetData>
    <row r="1" spans="1:3" x14ac:dyDescent="0.25">
      <c r="A1" s="6" t="s">
        <v>14</v>
      </c>
      <c r="B1" s="6"/>
      <c r="C1" s="6"/>
    </row>
    <row r="2" spans="1:3" x14ac:dyDescent="0.25">
      <c r="A2" s="1" t="s">
        <v>12</v>
      </c>
      <c r="B2" s="1" t="s">
        <v>11</v>
      </c>
      <c r="C2" s="1" t="s">
        <v>13</v>
      </c>
    </row>
    <row r="3" spans="1:3" x14ac:dyDescent="0.25">
      <c r="A3" s="1">
        <v>0</v>
      </c>
      <c r="B3" s="3">
        <f>C3*'Slope and Assumptions'!L14</f>
        <v>4.8138999999999994</v>
      </c>
      <c r="C3" s="1">
        <v>0.23</v>
      </c>
    </row>
    <row r="4" spans="1:3" x14ac:dyDescent="0.25">
      <c r="A4" s="1">
        <v>12</v>
      </c>
      <c r="B4" s="3">
        <f>C4*'Slope and Assumptions'!L14</f>
        <v>20.929999999999996</v>
      </c>
      <c r="C4" s="1">
        <v>1</v>
      </c>
    </row>
    <row r="5" spans="1:3" x14ac:dyDescent="0.25">
      <c r="A5" s="6" t="s">
        <v>15</v>
      </c>
      <c r="B5" s="6"/>
      <c r="C5" s="6"/>
    </row>
    <row r="6" spans="1:3" x14ac:dyDescent="0.25">
      <c r="A6" s="1" t="s">
        <v>12</v>
      </c>
      <c r="B6" s="1" t="s">
        <v>11</v>
      </c>
      <c r="C6" s="1" t="s">
        <v>13</v>
      </c>
    </row>
    <row r="7" spans="1:3" x14ac:dyDescent="0.25">
      <c r="A7" s="1">
        <v>32</v>
      </c>
      <c r="B7" s="3">
        <f>C7*'Slope and Assumptions'!L14</f>
        <v>20.929999999999996</v>
      </c>
      <c r="C7" s="1">
        <v>1</v>
      </c>
    </row>
    <row r="8" spans="1:3" x14ac:dyDescent="0.25">
      <c r="A8" s="1"/>
      <c r="B8" s="1"/>
      <c r="C8" s="1"/>
    </row>
    <row r="9" spans="1:3" x14ac:dyDescent="0.25">
      <c r="A9" s="6" t="s">
        <v>14</v>
      </c>
      <c r="B9" s="6"/>
      <c r="C9" s="6"/>
    </row>
    <row r="10" spans="1:3" x14ac:dyDescent="0.25">
      <c r="A10" s="1" t="s">
        <v>12</v>
      </c>
      <c r="B10" s="1" t="s">
        <v>11</v>
      </c>
      <c r="C10" s="1" t="s">
        <v>13</v>
      </c>
    </row>
    <row r="11" spans="1:3" x14ac:dyDescent="0.25">
      <c r="A11" s="1">
        <v>52</v>
      </c>
      <c r="B11" s="3">
        <f>C11*'Slope and Assumptions'!L14</f>
        <v>20.929999999999996</v>
      </c>
      <c r="C11" s="1">
        <v>1</v>
      </c>
    </row>
    <row r="12" spans="1:3" x14ac:dyDescent="0.25">
      <c r="A12" s="1">
        <v>64</v>
      </c>
      <c r="B12" s="3">
        <f>C12*'Slope and Assumptions'!L14</f>
        <v>4.8138999999999994</v>
      </c>
      <c r="C12" s="1">
        <v>0.23</v>
      </c>
    </row>
    <row r="13" spans="1:3" x14ac:dyDescent="0.25">
      <c r="A13" s="1"/>
      <c r="B13" s="1"/>
      <c r="C13" s="1"/>
    </row>
    <row r="14" spans="1:3" x14ac:dyDescent="0.25">
      <c r="A14" s="7"/>
      <c r="B14" s="7"/>
    </row>
    <row r="20" spans="1:3" x14ac:dyDescent="0.25">
      <c r="A20" s="1"/>
      <c r="B20" s="1"/>
      <c r="C20" s="1"/>
    </row>
    <row r="21" spans="1:3" x14ac:dyDescent="0.25">
      <c r="A21" s="1"/>
      <c r="B21" s="1"/>
      <c r="C21" s="1"/>
    </row>
    <row r="22" spans="1:3" x14ac:dyDescent="0.25">
      <c r="A22" s="1"/>
      <c r="B22" s="1"/>
      <c r="C22" s="1"/>
    </row>
    <row r="23" spans="1:3" x14ac:dyDescent="0.25">
      <c r="A23" s="1"/>
      <c r="B23" s="1"/>
      <c r="C23" s="1"/>
    </row>
    <row r="24" spans="1:3" x14ac:dyDescent="0.25">
      <c r="A24" s="1"/>
      <c r="B24" s="1"/>
      <c r="C24" s="1"/>
    </row>
    <row r="25" spans="1:3" x14ac:dyDescent="0.25">
      <c r="A25" s="1"/>
      <c r="B25" s="1"/>
      <c r="C25" s="1"/>
    </row>
    <row r="26" spans="1:3" x14ac:dyDescent="0.25">
      <c r="A26" s="1"/>
      <c r="B26" s="1"/>
      <c r="C26" s="1"/>
    </row>
    <row r="27" spans="1:3" x14ac:dyDescent="0.25">
      <c r="A27" s="1"/>
      <c r="B27" s="1"/>
      <c r="C27" s="1"/>
    </row>
    <row r="28" spans="1:3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  <row r="31" spans="1:3" x14ac:dyDescent="0.25">
      <c r="A31" s="1"/>
      <c r="B31" s="1"/>
      <c r="C31" s="1"/>
    </row>
    <row r="32" spans="1:3" x14ac:dyDescent="0.25">
      <c r="A32" s="1"/>
      <c r="B32" s="1"/>
      <c r="C32" s="1"/>
    </row>
    <row r="33" spans="1:3" x14ac:dyDescent="0.25">
      <c r="A33" s="1"/>
      <c r="B33" s="1"/>
      <c r="C33" s="1"/>
    </row>
    <row r="34" spans="1:3" x14ac:dyDescent="0.25">
      <c r="A34" s="1"/>
      <c r="B34" s="1"/>
      <c r="C34" s="1"/>
    </row>
    <row r="35" spans="1:3" x14ac:dyDescent="0.25">
      <c r="A35" s="1"/>
      <c r="B35" s="1"/>
      <c r="C35" s="1"/>
    </row>
    <row r="36" spans="1:3" x14ac:dyDescent="0.25">
      <c r="A36" s="1"/>
      <c r="B36" s="1"/>
      <c r="C36" s="1"/>
    </row>
  </sheetData>
  <mergeCells count="4">
    <mergeCell ref="A1:C1"/>
    <mergeCell ref="A5:C5"/>
    <mergeCell ref="A9:C9"/>
    <mergeCell ref="A14:B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AB688-CB92-4B3F-8812-C062AD908C11}">
  <dimension ref="A1:D31"/>
  <sheetViews>
    <sheetView workbookViewId="0">
      <selection activeCell="B3" sqref="B3:D7"/>
    </sheetView>
  </sheetViews>
  <sheetFormatPr defaultRowHeight="15" x14ac:dyDescent="0.25"/>
  <cols>
    <col min="1" max="1" width="9.7109375" customWidth="1"/>
    <col min="2" max="2" width="23.7109375" customWidth="1"/>
    <col min="3" max="3" width="18.42578125" customWidth="1"/>
    <col min="4" max="4" width="19.5703125" customWidth="1"/>
  </cols>
  <sheetData>
    <row r="1" spans="1:4" x14ac:dyDescent="0.25">
      <c r="A1" s="8" t="s">
        <v>19</v>
      </c>
      <c r="B1" s="9" t="s">
        <v>20</v>
      </c>
      <c r="C1" s="10" t="s">
        <v>21</v>
      </c>
      <c r="D1" s="11" t="s">
        <v>22</v>
      </c>
    </row>
    <row r="2" spans="1:4" x14ac:dyDescent="0.25">
      <c r="A2" s="12"/>
      <c r="B2" s="13" t="s">
        <v>23</v>
      </c>
      <c r="C2" s="14" t="s">
        <v>23</v>
      </c>
      <c r="D2" s="15" t="s">
        <v>24</v>
      </c>
    </row>
    <row r="3" spans="1:4" x14ac:dyDescent="0.25">
      <c r="A3" s="16">
        <v>1</v>
      </c>
      <c r="B3" s="1">
        <v>0</v>
      </c>
      <c r="C3" s="17">
        <v>0</v>
      </c>
      <c r="D3" s="1">
        <f>'Balanced Area Loads'!B3*8</f>
        <v>38.511199999999995</v>
      </c>
    </row>
    <row r="4" spans="1:4" x14ac:dyDescent="0.25">
      <c r="A4" s="16">
        <v>2</v>
      </c>
      <c r="B4" s="1">
        <v>12</v>
      </c>
      <c r="C4" s="17">
        <v>12</v>
      </c>
      <c r="D4" s="1">
        <f>'Balanced Area Loads'!B4*8</f>
        <v>167.43999999999997</v>
      </c>
    </row>
    <row r="5" spans="1:4" x14ac:dyDescent="0.25">
      <c r="A5" s="16">
        <v>3</v>
      </c>
      <c r="B5" s="1">
        <v>32</v>
      </c>
      <c r="C5" s="17">
        <v>20</v>
      </c>
      <c r="D5" s="1">
        <f>'Balanced Area Loads'!B7*8</f>
        <v>167.43999999999997</v>
      </c>
    </row>
    <row r="6" spans="1:4" x14ac:dyDescent="0.25">
      <c r="A6" s="16">
        <v>4</v>
      </c>
      <c r="B6" s="1">
        <v>52</v>
      </c>
      <c r="C6" s="17">
        <v>20</v>
      </c>
      <c r="D6" s="1">
        <f>'Balanced Area Loads'!B11*8</f>
        <v>167.43999999999997</v>
      </c>
    </row>
    <row r="7" spans="1:4" x14ac:dyDescent="0.25">
      <c r="A7" s="16">
        <v>5</v>
      </c>
      <c r="B7" s="1">
        <v>64</v>
      </c>
      <c r="C7" s="17">
        <v>12</v>
      </c>
      <c r="D7" s="1">
        <f>'Balanced Area Loads'!B12*8</f>
        <v>38.511199999999995</v>
      </c>
    </row>
    <row r="14" spans="1:4" x14ac:dyDescent="0.25">
      <c r="B14" s="17"/>
      <c r="C14" s="17"/>
      <c r="D14" s="18"/>
    </row>
    <row r="15" spans="1:4" x14ac:dyDescent="0.25">
      <c r="B15" s="17"/>
      <c r="C15" s="17"/>
      <c r="D15" s="18"/>
    </row>
    <row r="16" spans="1:4" x14ac:dyDescent="0.25">
      <c r="B16" s="17"/>
      <c r="C16" s="17"/>
      <c r="D16" s="18"/>
    </row>
    <row r="17" spans="2:4" x14ac:dyDescent="0.25">
      <c r="B17" s="17"/>
      <c r="C17" s="17"/>
      <c r="D17" s="18"/>
    </row>
    <row r="18" spans="2:4" x14ac:dyDescent="0.25">
      <c r="B18" s="17"/>
      <c r="C18" s="17"/>
      <c r="D18" s="18"/>
    </row>
    <row r="19" spans="2:4" x14ac:dyDescent="0.25">
      <c r="B19" s="17"/>
      <c r="C19" s="17"/>
      <c r="D19" s="18"/>
    </row>
    <row r="20" spans="2:4" x14ac:dyDescent="0.25">
      <c r="B20" s="17"/>
      <c r="C20" s="17"/>
      <c r="D20" s="18"/>
    </row>
    <row r="21" spans="2:4" x14ac:dyDescent="0.25">
      <c r="B21" s="17"/>
      <c r="C21" s="17"/>
      <c r="D21" s="18"/>
    </row>
    <row r="22" spans="2:4" x14ac:dyDescent="0.25">
      <c r="B22" s="17"/>
      <c r="C22" s="17"/>
      <c r="D22" s="18"/>
    </row>
    <row r="23" spans="2:4" x14ac:dyDescent="0.25">
      <c r="B23" s="17"/>
      <c r="C23" s="17"/>
      <c r="D23" s="18"/>
    </row>
    <row r="24" spans="2:4" x14ac:dyDescent="0.25">
      <c r="B24" s="17"/>
      <c r="C24" s="17"/>
      <c r="D24" s="18"/>
    </row>
    <row r="25" spans="2:4" x14ac:dyDescent="0.25">
      <c r="B25" s="17"/>
      <c r="C25" s="17"/>
      <c r="D25" s="18"/>
    </row>
    <row r="26" spans="2:4" x14ac:dyDescent="0.25">
      <c r="B26" s="17"/>
      <c r="C26" s="17"/>
      <c r="D26" s="18"/>
    </row>
    <row r="27" spans="2:4" x14ac:dyDescent="0.25">
      <c r="B27" s="17"/>
      <c r="C27" s="17"/>
      <c r="D27" s="18"/>
    </row>
    <row r="28" spans="2:4" x14ac:dyDescent="0.25">
      <c r="B28" s="17"/>
      <c r="C28" s="17"/>
      <c r="D28" s="18"/>
    </row>
    <row r="29" spans="2:4" x14ac:dyDescent="0.25">
      <c r="B29" s="17"/>
      <c r="C29" s="17"/>
      <c r="D29" s="18"/>
    </row>
    <row r="30" spans="2:4" x14ac:dyDescent="0.25">
      <c r="B30" s="17"/>
      <c r="C30" s="17"/>
      <c r="D30" s="18"/>
    </row>
    <row r="31" spans="2:4" x14ac:dyDescent="0.25">
      <c r="B31" s="17"/>
      <c r="C31" s="17"/>
      <c r="D31" s="18"/>
    </row>
  </sheetData>
  <mergeCells count="1">
    <mergeCell ref="A1:A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85382-2821-4284-8272-5FFA0F644102}">
  <dimension ref="A1:D43"/>
  <sheetViews>
    <sheetView workbookViewId="0">
      <selection activeCell="G11" sqref="G11"/>
    </sheetView>
  </sheetViews>
  <sheetFormatPr defaultRowHeight="15" x14ac:dyDescent="0.25"/>
  <cols>
    <col min="1" max="1" width="10.85546875" customWidth="1"/>
    <col min="2" max="2" width="17.85546875" customWidth="1"/>
    <col min="3" max="3" width="14.28515625" customWidth="1"/>
    <col min="4" max="4" width="14" customWidth="1"/>
  </cols>
  <sheetData>
    <row r="1" spans="1:4" x14ac:dyDescent="0.25">
      <c r="A1" s="8" t="s">
        <v>19</v>
      </c>
      <c r="B1" s="9" t="s">
        <v>20</v>
      </c>
      <c r="C1" s="10" t="s">
        <v>21</v>
      </c>
      <c r="D1" s="11" t="s">
        <v>22</v>
      </c>
    </row>
    <row r="2" spans="1:4" x14ac:dyDescent="0.25">
      <c r="A2" s="12"/>
      <c r="B2" s="13" t="s">
        <v>23</v>
      </c>
      <c r="C2" s="14" t="s">
        <v>23</v>
      </c>
      <c r="D2" s="15" t="s">
        <v>24</v>
      </c>
    </row>
    <row r="3" spans="1:4" x14ac:dyDescent="0.25">
      <c r="A3" s="16">
        <v>1</v>
      </c>
      <c r="B3" s="1">
        <v>0</v>
      </c>
      <c r="C3" s="17">
        <v>0</v>
      </c>
      <c r="D3" s="18">
        <f>'Balanced Area Loads'!B3*16</f>
        <v>77.02239999999999</v>
      </c>
    </row>
    <row r="4" spans="1:4" x14ac:dyDescent="0.25">
      <c r="A4" s="16">
        <v>2</v>
      </c>
      <c r="B4" s="1">
        <v>12</v>
      </c>
      <c r="C4" s="17">
        <v>12</v>
      </c>
      <c r="D4" s="18">
        <f>'Balanced Area Loads'!B4*16</f>
        <v>334.87999999999994</v>
      </c>
    </row>
    <row r="5" spans="1:4" x14ac:dyDescent="0.25">
      <c r="A5" s="16">
        <v>3</v>
      </c>
      <c r="B5" s="1">
        <v>32</v>
      </c>
      <c r="C5" s="17">
        <v>20</v>
      </c>
      <c r="D5" s="18">
        <f>'Balanced Area Loads'!B7*16</f>
        <v>334.87999999999994</v>
      </c>
    </row>
    <row r="6" spans="1:4" x14ac:dyDescent="0.25">
      <c r="A6" s="16">
        <v>4</v>
      </c>
      <c r="B6" s="1">
        <v>52</v>
      </c>
      <c r="C6" s="17">
        <v>20</v>
      </c>
      <c r="D6" s="18">
        <f>'Balanced Area Loads'!B11*16</f>
        <v>334.87999999999994</v>
      </c>
    </row>
    <row r="7" spans="1:4" x14ac:dyDescent="0.25">
      <c r="A7" s="16">
        <v>5</v>
      </c>
      <c r="B7" s="1">
        <v>64</v>
      </c>
      <c r="C7" s="17">
        <v>12</v>
      </c>
      <c r="D7" s="18">
        <f>'Balanced Area Loads'!B12*16</f>
        <v>77.02239999999999</v>
      </c>
    </row>
    <row r="8" spans="1:4" x14ac:dyDescent="0.25">
      <c r="C8" s="17"/>
      <c r="D8" s="18"/>
    </row>
    <row r="9" spans="1:4" x14ac:dyDescent="0.25">
      <c r="C9" s="17"/>
      <c r="D9" s="18"/>
    </row>
    <row r="10" spans="1:4" x14ac:dyDescent="0.25">
      <c r="C10" s="17"/>
      <c r="D10" s="18"/>
    </row>
    <row r="11" spans="1:4" x14ac:dyDescent="0.25">
      <c r="C11" s="17"/>
      <c r="D11" s="18"/>
    </row>
    <row r="12" spans="1:4" x14ac:dyDescent="0.25">
      <c r="C12" s="17"/>
      <c r="D12" s="18"/>
    </row>
    <row r="13" spans="1:4" x14ac:dyDescent="0.25">
      <c r="C13" s="17"/>
      <c r="D13" s="18"/>
    </row>
    <row r="14" spans="1:4" x14ac:dyDescent="0.25">
      <c r="C14" s="17"/>
      <c r="D14" s="18"/>
    </row>
    <row r="23" spans="3:4" x14ac:dyDescent="0.25">
      <c r="C23" s="17"/>
      <c r="D23" s="18"/>
    </row>
    <row r="24" spans="3:4" x14ac:dyDescent="0.25">
      <c r="C24" s="17"/>
      <c r="D24" s="18"/>
    </row>
    <row r="25" spans="3:4" x14ac:dyDescent="0.25">
      <c r="C25" s="17"/>
      <c r="D25" s="18"/>
    </row>
    <row r="26" spans="3:4" x14ac:dyDescent="0.25">
      <c r="C26" s="17"/>
      <c r="D26" s="18"/>
    </row>
    <row r="27" spans="3:4" x14ac:dyDescent="0.25">
      <c r="C27" s="17"/>
      <c r="D27" s="18"/>
    </row>
    <row r="28" spans="3:4" x14ac:dyDescent="0.25">
      <c r="C28" s="17"/>
      <c r="D28" s="18"/>
    </row>
    <row r="29" spans="3:4" x14ac:dyDescent="0.25">
      <c r="C29" s="17"/>
      <c r="D29" s="18"/>
    </row>
    <row r="30" spans="3:4" x14ac:dyDescent="0.25">
      <c r="C30" s="17"/>
      <c r="D30" s="18"/>
    </row>
    <row r="31" spans="3:4" x14ac:dyDescent="0.25">
      <c r="C31" s="17"/>
      <c r="D31" s="18"/>
    </row>
    <row r="32" spans="3:4" x14ac:dyDescent="0.25">
      <c r="C32" s="17"/>
      <c r="D32" s="18"/>
    </row>
    <row r="33" spans="3:4" x14ac:dyDescent="0.25">
      <c r="C33" s="17"/>
      <c r="D33" s="18"/>
    </row>
    <row r="34" spans="3:4" x14ac:dyDescent="0.25">
      <c r="C34" s="17"/>
      <c r="D34" s="18"/>
    </row>
    <row r="35" spans="3:4" x14ac:dyDescent="0.25">
      <c r="C35" s="17"/>
      <c r="D35" s="18"/>
    </row>
    <row r="36" spans="3:4" x14ac:dyDescent="0.25">
      <c r="C36" s="17"/>
      <c r="D36" s="18"/>
    </row>
    <row r="37" spans="3:4" x14ac:dyDescent="0.25">
      <c r="C37" s="17"/>
      <c r="D37" s="18"/>
    </row>
    <row r="38" spans="3:4" x14ac:dyDescent="0.25">
      <c r="C38" s="17"/>
      <c r="D38" s="18"/>
    </row>
    <row r="39" spans="3:4" x14ac:dyDescent="0.25">
      <c r="C39" s="17"/>
      <c r="D39" s="18"/>
    </row>
    <row r="40" spans="3:4" x14ac:dyDescent="0.25">
      <c r="C40" s="17"/>
      <c r="D40" s="18"/>
    </row>
    <row r="41" spans="3:4" x14ac:dyDescent="0.25">
      <c r="C41" s="17"/>
      <c r="D41" s="18"/>
    </row>
    <row r="42" spans="3:4" x14ac:dyDescent="0.25">
      <c r="C42" s="17"/>
      <c r="D42" s="18"/>
    </row>
    <row r="43" spans="3:4" x14ac:dyDescent="0.25">
      <c r="C43" s="17"/>
      <c r="D43" s="18"/>
    </row>
  </sheetData>
  <mergeCells count="1">
    <mergeCell ref="A1:A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CE179-0AD8-4B9F-B08F-D33C2F9994C4}">
  <dimension ref="A1:C27"/>
  <sheetViews>
    <sheetView workbookViewId="0">
      <selection activeCell="B18" sqref="B18"/>
    </sheetView>
  </sheetViews>
  <sheetFormatPr defaultRowHeight="15" x14ac:dyDescent="0.25"/>
  <cols>
    <col min="1" max="1" width="21.7109375" customWidth="1"/>
    <col min="2" max="2" width="22" customWidth="1"/>
    <col min="3" max="3" width="13.42578125" customWidth="1"/>
  </cols>
  <sheetData>
    <row r="1" spans="1:3" x14ac:dyDescent="0.25">
      <c r="A1" s="6" t="s">
        <v>15</v>
      </c>
      <c r="B1" s="6"/>
      <c r="C1" s="6"/>
    </row>
    <row r="2" spans="1:3" x14ac:dyDescent="0.25">
      <c r="A2" s="1" t="s">
        <v>12</v>
      </c>
      <c r="B2" s="1" t="s">
        <v>16</v>
      </c>
      <c r="C2" s="1" t="s">
        <v>13</v>
      </c>
    </row>
    <row r="3" spans="1:3" x14ac:dyDescent="0.25">
      <c r="A3" s="1">
        <v>32</v>
      </c>
      <c r="B3" s="3">
        <f>C3*'Slope and Assumptions'!L14</f>
        <v>20.929999999999996</v>
      </c>
      <c r="C3" s="1">
        <v>1</v>
      </c>
    </row>
    <row r="4" spans="1:3" x14ac:dyDescent="0.25">
      <c r="A4" s="6" t="s">
        <v>14</v>
      </c>
      <c r="B4" s="6"/>
      <c r="C4" s="6"/>
    </row>
    <row r="5" spans="1:3" x14ac:dyDescent="0.25">
      <c r="A5" s="1" t="s">
        <v>12</v>
      </c>
      <c r="B5" s="1" t="s">
        <v>16</v>
      </c>
      <c r="C5" s="1" t="s">
        <v>13</v>
      </c>
    </row>
    <row r="6" spans="1:3" x14ac:dyDescent="0.25">
      <c r="A6" s="1">
        <v>52</v>
      </c>
      <c r="B6" s="3">
        <f>2*(C6/'Slope and Assumptions'!L10)*'Slope and Assumptions'!L14</f>
        <v>41.859999999999992</v>
      </c>
      <c r="C6" s="1">
        <v>1</v>
      </c>
    </row>
    <row r="7" spans="1:3" x14ac:dyDescent="0.25">
      <c r="A7" s="1">
        <v>64</v>
      </c>
      <c r="B7" s="3">
        <f>2*(C7/'Slope and Assumptions'!L10)*'Slope and Assumptions'!L14</f>
        <v>24.278799999999993</v>
      </c>
      <c r="C7" s="1">
        <v>0.57999999999999996</v>
      </c>
    </row>
    <row r="19" spans="1:2" x14ac:dyDescent="0.25">
      <c r="A19" s="1"/>
      <c r="B19" s="1"/>
    </row>
    <row r="20" spans="1:2" x14ac:dyDescent="0.25">
      <c r="A20" s="1"/>
    </row>
    <row r="21" spans="1:2" x14ac:dyDescent="0.25">
      <c r="A21" s="1"/>
    </row>
    <row r="22" spans="1:2" x14ac:dyDescent="0.25">
      <c r="A22" s="1"/>
    </row>
    <row r="24" spans="1:2" x14ac:dyDescent="0.25">
      <c r="A24" s="1"/>
      <c r="B24" s="1"/>
    </row>
    <row r="25" spans="1:2" x14ac:dyDescent="0.25">
      <c r="A25" s="1"/>
    </row>
    <row r="26" spans="1:2" x14ac:dyDescent="0.25">
      <c r="A26" s="1"/>
    </row>
    <row r="27" spans="1:2" x14ac:dyDescent="0.25">
      <c r="A27" s="1"/>
    </row>
  </sheetData>
  <mergeCells count="2">
    <mergeCell ref="A1:C1"/>
    <mergeCell ref="A4:C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FDD87-11DD-4290-B9F2-016F2CEA17A0}">
  <dimension ref="A1:D13"/>
  <sheetViews>
    <sheetView workbookViewId="0">
      <selection activeCell="B4" sqref="B4:D6"/>
    </sheetView>
  </sheetViews>
  <sheetFormatPr defaultRowHeight="15" x14ac:dyDescent="0.25"/>
  <cols>
    <col min="1" max="1" width="11.5703125" customWidth="1"/>
    <col min="2" max="2" width="18.7109375" customWidth="1"/>
    <col min="3" max="3" width="13.28515625" customWidth="1"/>
    <col min="4" max="4" width="14.28515625" customWidth="1"/>
    <col min="8" max="8" width="20.42578125" customWidth="1"/>
    <col min="9" max="9" width="20.5703125" customWidth="1"/>
  </cols>
  <sheetData>
    <row r="1" spans="1:4" x14ac:dyDescent="0.25">
      <c r="A1" s="8" t="s">
        <v>19</v>
      </c>
      <c r="B1" s="9" t="s">
        <v>20</v>
      </c>
      <c r="C1" s="10" t="s">
        <v>21</v>
      </c>
      <c r="D1" s="11" t="s">
        <v>22</v>
      </c>
    </row>
    <row r="2" spans="1:4" x14ac:dyDescent="0.25">
      <c r="A2" s="12"/>
      <c r="B2" s="13" t="s">
        <v>23</v>
      </c>
      <c r="C2" s="14" t="s">
        <v>23</v>
      </c>
      <c r="D2" s="15" t="s">
        <v>24</v>
      </c>
    </row>
    <row r="3" spans="1:4" x14ac:dyDescent="0.25">
      <c r="A3" s="16">
        <v>1</v>
      </c>
      <c r="B3" s="1">
        <v>0</v>
      </c>
      <c r="C3" s="17">
        <v>0</v>
      </c>
      <c r="D3" s="18">
        <v>0</v>
      </c>
    </row>
    <row r="4" spans="1:4" x14ac:dyDescent="0.25">
      <c r="A4" s="16">
        <v>2</v>
      </c>
      <c r="B4" s="1">
        <v>32</v>
      </c>
      <c r="C4" s="17">
        <v>32</v>
      </c>
      <c r="D4" s="1">
        <f>'Unbalanced Area Loads'!B3*8</f>
        <v>167.43999999999997</v>
      </c>
    </row>
    <row r="5" spans="1:4" x14ac:dyDescent="0.25">
      <c r="A5" s="16">
        <v>3</v>
      </c>
      <c r="B5" s="1">
        <v>52</v>
      </c>
      <c r="C5" s="17">
        <v>20</v>
      </c>
      <c r="D5" s="1">
        <f>'Unbalanced Area Loads'!B6*8</f>
        <v>334.87999999999994</v>
      </c>
    </row>
    <row r="6" spans="1:4" x14ac:dyDescent="0.25">
      <c r="A6" s="16">
        <v>4</v>
      </c>
      <c r="B6" s="1">
        <v>64</v>
      </c>
      <c r="C6" s="17">
        <v>12</v>
      </c>
      <c r="D6" s="1">
        <f>'Unbalanced Area Loads'!B7*8</f>
        <v>194.23039999999995</v>
      </c>
    </row>
    <row r="7" spans="1:4" x14ac:dyDescent="0.25">
      <c r="B7" s="17"/>
      <c r="C7" s="17"/>
      <c r="D7" s="18"/>
    </row>
    <row r="8" spans="1:4" x14ac:dyDescent="0.25">
      <c r="B8" s="17"/>
      <c r="C8" s="17"/>
      <c r="D8" s="18"/>
    </row>
    <row r="9" spans="1:4" x14ac:dyDescent="0.25">
      <c r="B9" s="17"/>
      <c r="C9" s="17"/>
      <c r="D9" s="18"/>
    </row>
    <row r="10" spans="1:4" x14ac:dyDescent="0.25">
      <c r="B10" s="17"/>
      <c r="C10" s="17"/>
      <c r="D10" s="18"/>
    </row>
    <row r="11" spans="1:4" x14ac:dyDescent="0.25">
      <c r="B11" s="17"/>
      <c r="C11" s="17"/>
      <c r="D11" s="18"/>
    </row>
    <row r="12" spans="1:4" x14ac:dyDescent="0.25">
      <c r="B12" s="17"/>
      <c r="C12" s="17"/>
      <c r="D12" s="18"/>
    </row>
    <row r="13" spans="1:4" x14ac:dyDescent="0.25">
      <c r="B13" s="17"/>
      <c r="C13" s="17"/>
      <c r="D13" s="18"/>
    </row>
  </sheetData>
  <mergeCells count="1">
    <mergeCell ref="A1:A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FE777-BE5A-408E-9C2B-62C96553EAB5}">
  <dimension ref="A1:I17"/>
  <sheetViews>
    <sheetView tabSelected="1" workbookViewId="0">
      <selection activeCell="B4" sqref="B4:D6"/>
    </sheetView>
  </sheetViews>
  <sheetFormatPr defaultRowHeight="15" x14ac:dyDescent="0.25"/>
  <cols>
    <col min="1" max="1" width="11.7109375" customWidth="1"/>
    <col min="2" max="2" width="16.7109375" customWidth="1"/>
    <col min="4" max="4" width="11.85546875" customWidth="1"/>
  </cols>
  <sheetData>
    <row r="1" spans="1:9" x14ac:dyDescent="0.25">
      <c r="A1" s="8" t="s">
        <v>19</v>
      </c>
      <c r="B1" s="9" t="s">
        <v>20</v>
      </c>
      <c r="C1" s="10" t="s">
        <v>21</v>
      </c>
      <c r="D1" s="11" t="s">
        <v>22</v>
      </c>
    </row>
    <row r="2" spans="1:9" x14ac:dyDescent="0.25">
      <c r="A2" s="12"/>
      <c r="B2" s="13" t="s">
        <v>23</v>
      </c>
      <c r="C2" s="14" t="s">
        <v>23</v>
      </c>
      <c r="D2" s="15" t="s">
        <v>24</v>
      </c>
    </row>
    <row r="3" spans="1:9" x14ac:dyDescent="0.25">
      <c r="A3" s="16">
        <v>1</v>
      </c>
      <c r="B3" s="1">
        <v>0</v>
      </c>
      <c r="C3" s="17">
        <v>0</v>
      </c>
      <c r="D3" s="18">
        <v>0</v>
      </c>
    </row>
    <row r="4" spans="1:9" x14ac:dyDescent="0.25">
      <c r="A4" s="16">
        <v>2</v>
      </c>
      <c r="B4" s="1">
        <v>32</v>
      </c>
      <c r="C4" s="17">
        <v>32</v>
      </c>
      <c r="D4" s="1">
        <f>'Unbalanced Area Loads'!B3*16</f>
        <v>334.87999999999994</v>
      </c>
    </row>
    <row r="5" spans="1:9" x14ac:dyDescent="0.25">
      <c r="A5" s="16">
        <v>3</v>
      </c>
      <c r="B5" s="1">
        <v>52</v>
      </c>
      <c r="C5" s="17">
        <v>20</v>
      </c>
      <c r="D5" s="1">
        <f>'Unbalanced Area Loads'!B6*16</f>
        <v>669.75999999999988</v>
      </c>
    </row>
    <row r="6" spans="1:9" x14ac:dyDescent="0.25">
      <c r="A6" s="16">
        <v>4</v>
      </c>
      <c r="B6" s="1">
        <v>64</v>
      </c>
      <c r="C6" s="17">
        <v>12</v>
      </c>
      <c r="D6" s="1">
        <f>'Unbalanced Area Loads'!B7*16</f>
        <v>388.46079999999989</v>
      </c>
    </row>
    <row r="15" spans="1:9" x14ac:dyDescent="0.25">
      <c r="I15" s="1"/>
    </row>
    <row r="16" spans="1:9" x14ac:dyDescent="0.25">
      <c r="I16" s="1"/>
    </row>
    <row r="17" spans="9:9" x14ac:dyDescent="0.25">
      <c r="I17" s="1"/>
    </row>
  </sheetData>
  <mergeCells count="1">
    <mergeCell ref="A1:A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x Y B V W X j M R G K j A A A A 9 Q A A A B I A H A B D b 2 5 m a W c v U G F j a 2 F n Z S 5 4 b W w g o h g A K K A U A A A A A A A A A A A A A A A A A A A A A A A A A A A A h Y 9 B D o I w F E S v Q r q n L R C j I Z + y c C u J C d G 4 J a V C I 3 w M L Z a 7 u f B I X k G M o u 5 c z p u 3 m L l f b 5 C O b e N d V G 9 0 h w k J K C e e Q t m V G q u E D P b o r 0 g q Y F v I U 1 E p b 5 L R x K M p E 1 J b e 4 4 Z c 8 5 R F 9 G u r 1 j I e c A O 2 S a X t W o L 8 p H 1 f 9 n X a G y B U h E B + 9 c Y E d I g i u h i S T m w m U G m 8 d u H 0 9 x n + w N h P T R 2 6 J V Q 6 O 9 y Y H M E 9 r 4 g H l B L A w Q U A A I A C A D F g F V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x Y B V W S i K R 7 g O A A A A E Q A A A B M A H A B G b 3 J t d W x h c y 9 T Z W N 0 a W 9 u M S 5 t I K I Y A C i g F A A A A A A A A A A A A A A A A A A A A A A A A A A A A C t O T S 7 J z M 9 T C I b Q h t Y A U E s B A i 0 A F A A C A A g A x Y B V W X j M R G K j A A A A 9 Q A A A B I A A A A A A A A A A A A A A A A A A A A A A E N v b m Z p Z y 9 Q Y W N r Y W d l L n h t b F B L A Q I t A B Q A A g A I A M W A V V k P y u m r p A A A A O k A A A A T A A A A A A A A A A A A A A A A A O 8 A A A B b Q 2 9 u d G V u d F 9 U e X B l c 1 0 u e G 1 s U E s B A i 0 A F A A C A A g A x Y B V W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G Z U B q W 7 S H 5 B p S m + K u e i 6 o 0 A A A A A A g A A A A A A A 2 Y A A M A A A A A Q A A A A P G d A 5 O 0 3 1 + u a 9 2 u O M F G A e w A A A A A E g A A A o A A A A B A A A A C c J j e t e s G x F 9 m 0 B q y l 0 r Z V U A A A A A Z l r d Q N t M B 7 a / t g / C 8 l J D i z g l a 0 M R 1 5 2 v S B h e O g R a C a L l Z x 9 x 7 F 9 o A v Y H b x c p 9 / E k g 0 n + / G I E b k / S e i L k u 2 Z D 1 1 H 9 2 7 7 N M 9 t 6 K V / + i 1 p 3 Z p F A A A A C 8 Q Z C O g I E X Q A f b t 1 C F + 1 0 w N 3 U z B < / D a t a M a s h u p > 
</file>

<file path=customXml/itemProps1.xml><?xml version="1.0" encoding="utf-8"?>
<ds:datastoreItem xmlns:ds="http://schemas.openxmlformats.org/officeDocument/2006/customXml" ds:itemID="{EB78ACA5-0BB3-4802-AD17-528FF1D687C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Slope and Assumptions</vt:lpstr>
      <vt:lpstr>Balanced Area Loads</vt:lpstr>
      <vt:lpstr>Balanced (8')</vt:lpstr>
      <vt:lpstr>Balanced (16')</vt:lpstr>
      <vt:lpstr>Unbalanced Area Loads</vt:lpstr>
      <vt:lpstr>Unbalanced (8')</vt:lpstr>
      <vt:lpstr>Unbalanced (16')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Bacon</dc:creator>
  <cp:lastModifiedBy>Alexander Bacon</cp:lastModifiedBy>
  <dcterms:created xsi:type="dcterms:W3CDTF">2024-10-17T20:53:06Z</dcterms:created>
  <dcterms:modified xsi:type="dcterms:W3CDTF">2024-10-22T20:59:47Z</dcterms:modified>
</cp:coreProperties>
</file>